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27"/>
  <workbookPr filterPrivacy="1" defaultThemeVersion="166925"/>
  <xr:revisionPtr revIDLastSave="0" documentId="13_ncr:1_{93DA783B-46EC-4B5F-8649-D9C696837727}" xr6:coauthVersionLast="43" xr6:coauthVersionMax="43" xr10:uidLastSave="{00000000-0000-0000-0000-000000000000}"/>
  <bookViews>
    <workbookView xWindow="-120" yWindow="-120" windowWidth="29040" windowHeight="17640" xr2:uid="{05754802-AE07-44A8-AE30-0BBC1EDD8A7F}"/>
  </bookViews>
  <sheets>
    <sheet name="Pressure Vessel - Stored Energy" sheetId="1" r:id="rId1"/>
  </sheets>
  <definedNames>
    <definedName name="_xlnm.Print_Area" localSheetId="0">'Pressure Vessel - Stored Energy'!$A$1:$U$65</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49" i="1" l="1"/>
  <c r="C51" i="1" s="1"/>
  <c r="C38" i="1"/>
  <c r="C42" i="1" s="1"/>
  <c r="C53" i="1"/>
  <c r="C54" i="1" s="1"/>
  <c r="E53" i="1" l="1"/>
  <c r="C41" i="1"/>
  <c r="C40" i="1"/>
  <c r="E13" i="1" l="1"/>
  <c r="E15" i="1"/>
  <c r="E16" i="1"/>
  <c r="E17" i="1"/>
  <c r="E18" i="1"/>
  <c r="E19" i="1"/>
  <c r="E20" i="1"/>
  <c r="E21" i="1"/>
  <c r="E22" i="1"/>
  <c r="E23" i="1"/>
  <c r="E27" i="1"/>
  <c r="C43" i="1" s="1"/>
  <c r="C44" i="1" s="1"/>
  <c r="E26" i="1"/>
  <c r="E25" i="1"/>
  <c r="E24" i="1"/>
  <c r="E14" i="1"/>
  <c r="C45" i="1" l="1"/>
  <c r="E44" i="1"/>
</calcChain>
</file>

<file path=xl/sharedStrings.xml><?xml version="1.0" encoding="utf-8"?>
<sst xmlns="http://schemas.openxmlformats.org/spreadsheetml/2006/main" count="76" uniqueCount="65">
  <si>
    <t>Fluid</t>
  </si>
  <si>
    <t>Ratio
k</t>
  </si>
  <si>
    <t>Air</t>
  </si>
  <si>
    <t>Nitrogen</t>
  </si>
  <si>
    <t>Oxygen</t>
  </si>
  <si>
    <t>Propane</t>
  </si>
  <si>
    <t>Sulfur Dioxide</t>
  </si>
  <si>
    <t>Hydrogen</t>
  </si>
  <si>
    <t>Helium</t>
  </si>
  <si>
    <t>Ethylene</t>
  </si>
  <si>
    <t>Chlorine</t>
  </si>
  <si>
    <t>Carbon Dioxide</t>
  </si>
  <si>
    <t>Butane</t>
  </si>
  <si>
    <t>Benzene</t>
  </si>
  <si>
    <t>Argon</t>
  </si>
  <si>
    <t>Ammonia</t>
  </si>
  <si>
    <t>Acetylene</t>
  </si>
  <si>
    <r>
      <t>C</t>
    </r>
    <r>
      <rPr>
        <b/>
        <vertAlign val="subscript"/>
        <sz val="11"/>
        <color theme="1"/>
        <rFont val="Calibri"/>
        <family val="2"/>
        <scheme val="minor"/>
      </rPr>
      <t xml:space="preserve">p </t>
    </r>
    <r>
      <rPr>
        <b/>
        <sz val="11"/>
        <color theme="1"/>
        <rFont val="Calibri"/>
        <family val="2"/>
        <scheme val="minor"/>
      </rPr>
      <t xml:space="preserve">
(kJ/kgK)</t>
    </r>
  </si>
  <si>
    <r>
      <t>C</t>
    </r>
    <r>
      <rPr>
        <b/>
        <vertAlign val="subscript"/>
        <sz val="11"/>
        <color theme="1"/>
        <rFont val="Calibri"/>
        <family val="2"/>
        <scheme val="minor"/>
      </rPr>
      <t>v</t>
    </r>
    <r>
      <rPr>
        <b/>
        <sz val="11"/>
        <color theme="1"/>
        <rFont val="Calibri"/>
        <family val="2"/>
        <scheme val="minor"/>
      </rPr>
      <t xml:space="preserve">
(kJ/kgK)</t>
    </r>
  </si>
  <si>
    <t>1 gram of TNT</t>
  </si>
  <si>
    <t>kJ</t>
  </si>
  <si>
    <r>
      <t>Specific Heats of Various Gases and Vapours (@ 20</t>
    </r>
    <r>
      <rPr>
        <b/>
        <u/>
        <sz val="11"/>
        <color theme="1"/>
        <rFont val="Calibri"/>
        <family val="2"/>
      </rPr>
      <t>°C and 1.0 atm)</t>
    </r>
  </si>
  <si>
    <t>1 kg of TNT</t>
  </si>
  <si>
    <t>Pressure, P (MPa):</t>
  </si>
  <si>
    <t>Volume, V (L):</t>
  </si>
  <si>
    <t>Raw Value of P x V (MPaL):</t>
  </si>
  <si>
    <r>
      <t>Initial Pressure, P</t>
    </r>
    <r>
      <rPr>
        <vertAlign val="subscript"/>
        <sz val="11"/>
        <color theme="1"/>
        <rFont val="Calibri"/>
        <family val="2"/>
        <scheme val="minor"/>
      </rPr>
      <t>1</t>
    </r>
    <r>
      <rPr>
        <sz val="11"/>
        <color theme="1"/>
        <rFont val="Calibri"/>
        <family val="2"/>
        <scheme val="minor"/>
      </rPr>
      <t xml:space="preserve"> (MPa):</t>
    </r>
  </si>
  <si>
    <t>Note:  Barometric pressure</t>
  </si>
  <si>
    <r>
      <t>Final Pressure, P</t>
    </r>
    <r>
      <rPr>
        <vertAlign val="subscript"/>
        <sz val="11"/>
        <color theme="1"/>
        <rFont val="Calibri"/>
        <family val="2"/>
        <scheme val="minor"/>
      </rPr>
      <t>2</t>
    </r>
    <r>
      <rPr>
        <sz val="11"/>
        <color theme="1"/>
        <rFont val="Calibri"/>
        <family val="2"/>
        <scheme val="minor"/>
      </rPr>
      <t xml:space="preserve"> (MPa):</t>
    </r>
  </si>
  <si>
    <t>Specific Heat Ratio, k:</t>
  </si>
  <si>
    <t>Stored Energy, W (kJ):</t>
  </si>
  <si>
    <t>TNT Equivalent (kg):</t>
  </si>
  <si>
    <t>Stored Energy in a Pressure Vessel - Gases and Vapours</t>
  </si>
  <si>
    <t>Note:  1 kg can destroy a small vehicle</t>
  </si>
  <si>
    <t>Stored Energy in a Pressure Vessel - Liquids</t>
  </si>
  <si>
    <t>Liquid Bulk Modulus, K (GPa):</t>
  </si>
  <si>
    <t>Bulk Modulus for Various Liquids</t>
  </si>
  <si>
    <t>K
(GPa)</t>
  </si>
  <si>
    <t>Acetone</t>
  </si>
  <si>
    <t>Ethyl Alcohol</t>
  </si>
  <si>
    <t>Glycerin</t>
  </si>
  <si>
    <t>ISO 32 Mineral Oil</t>
  </si>
  <si>
    <t>Kerosene</t>
  </si>
  <si>
    <t>Paraffin Oil</t>
  </si>
  <si>
    <t xml:space="preserve">Gasoline </t>
  </si>
  <si>
    <t>SAE 30 Oil</t>
  </si>
  <si>
    <t>Seawater</t>
  </si>
  <si>
    <t>Sulfuric Acid</t>
  </si>
  <si>
    <t>Water</t>
  </si>
  <si>
    <t>Water -  Glycol</t>
  </si>
  <si>
    <t>Water in Oil Emulsion</t>
  </si>
  <si>
    <t>Petrol</t>
  </si>
  <si>
    <t>Table 1</t>
  </si>
  <si>
    <t>Table 2</t>
  </si>
  <si>
    <t>Fluid:</t>
  </si>
  <si>
    <t>Indicates a calculated value</t>
  </si>
  <si>
    <t>Indicates a a user input</t>
  </si>
  <si>
    <t>Table 3:  TNT Equivalent Energy</t>
  </si>
  <si>
    <t>Ref: Table 1</t>
  </si>
  <si>
    <t>Ref:  Table 2</t>
  </si>
  <si>
    <t>Gauge Pressure, P (MPa):</t>
  </si>
  <si>
    <t>ft.lb</t>
  </si>
  <si>
    <t xml:space="preserve">CALCULATION:  STORED ENERGY IN A PRESSURE VESSEL </t>
  </si>
  <si>
    <t>Purpose:  The purpose of this spreadsheet calculator is to calculate the stored energy in a pressure vessel and express that stored energy in kilojoules as well as "TNT Equivalent Energy".  By using the "TNT Equivalent Energy", it can be seen whether or not failure of the pressure vessel will result in a shock wave which could cause significant injury, loss of life or property damage as opposed to a "loss of containment" only.
- The stored energy for gases and vapours has been determined by assuming isentropic expansion if/when the vessel ruptures.  The stored energy for liquids relies on the liquid's bulk modulus.
- This calculator excludes (explosive/combustion) effects due to chemical reaction.
- Tables 1, 2 and 3 provide useful reference data which is either embedded in the calculated cells (e.g. TNT energy) or can be used as a user input in the relevant yellow coloured cells.</t>
  </si>
  <si>
    <t>Note:  Gauge + Barometric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</si>
</sst>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000"/>
  </numFmts>
  <fonts count="9" x14ac:knownFonts="1">
    <font>
      <sz val="11"/>
      <color theme="1"/>
      <name val="Calibri"/>
      <family val="2"/>
      <scheme val="minor"/>
    </font>
    <font>
      <b/>
      <sz val="11"/>
      <color theme="1"/>
      <name val="Calibri"/>
      <family val="2"/>
      <scheme val="minor"/>
    </font>
    <font>
      <b/>
      <vertAlign val="subscript"/>
      <sz val="11"/>
      <color theme="1"/>
      <name val="Calibri"/>
      <family val="2"/>
      <scheme val="minor"/>
    </font>
    <font>
      <b/>
      <u/>
      <sz val="11"/>
      <color theme="1"/>
      <name val="Calibri"/>
      <family val="2"/>
      <scheme val="minor"/>
    </font>
    <font>
      <b/>
      <u/>
      <sz val="11"/>
      <color theme="1"/>
      <name val="Calibri"/>
      <family val="2"/>
    </font>
    <font>
      <vertAlign val="subscript"/>
      <sz val="11"/>
      <color theme="1"/>
      <name val="Calibri"/>
      <family val="2"/>
      <scheme val="minor"/>
    </font>
    <font>
      <sz val="11"/>
      <color rgb="FF006100"/>
      <name val="Calibri"/>
      <family val="2"/>
      <scheme val="minor"/>
    </font>
    <font>
      <sz val="11"/>
      <color rgb="FF9C5700"/>
      <name val="Calibri"/>
      <family val="2"/>
      <scheme val="minor"/>
    </font>
    <font>
      <b/>
      <sz val="26"/>
      <color theme="1"/>
      <name val="Calibri"/>
      <family val="2"/>
      <scheme val="minor"/>
    </font>
  </fonts>
  <fills count="6">
    <fill>
      <patternFill patternType="none"/>
    </fill>
    <fill>
      <patternFill patternType="gray125"/>
    </fill>
    <fill>
      <patternFill patternType="solid">
        <fgColor theme="4" tint="0.79998168889431442"/>
        <bgColor indexed="64"/>
      </patternFill>
    </fill>
    <fill>
      <patternFill patternType="solid">
        <fgColor theme="0" tint="-0.14999847407452621"/>
        <bgColor indexed="64"/>
      </patternFill>
    </fill>
    <fill>
      <patternFill patternType="solid">
        <fgColor rgb="FFC6EFCE"/>
      </patternFill>
    </fill>
    <fill>
      <patternFill patternType="solid">
        <fgColor rgb="FFFFEB9C"/>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6" fillId="4" borderId="0" applyNumberFormat="0" applyBorder="0" applyAlignment="0" applyProtection="0"/>
    <xf numFmtId="0" fontId="7" fillId="5" borderId="0" applyNumberFormat="0" applyBorder="0" applyAlignment="0" applyProtection="0"/>
  </cellStyleXfs>
  <cellXfs count="41">
    <xf numFmtId="0" fontId="0" fillId="0" borderId="0" xfId="0"/>
    <xf numFmtId="0" fontId="0" fillId="0" borderId="0" xfId="0" applyAlignment="1">
      <alignment horizontal="center" vertical="top"/>
    </xf>
    <xf numFmtId="2" fontId="0" fillId="0" borderId="0" xfId="0" applyNumberFormat="1" applyAlignment="1">
      <alignment horizontal="center" vertical="top"/>
    </xf>
    <xf numFmtId="2" fontId="0" fillId="0" borderId="1" xfId="0" applyNumberFormat="1" applyBorder="1" applyAlignment="1">
      <alignment horizontal="center" vertical="top"/>
    </xf>
    <xf numFmtId="0" fontId="0" fillId="3" borderId="1" xfId="0" applyFill="1" applyBorder="1"/>
    <xf numFmtId="0" fontId="1" fillId="2" borderId="1" xfId="0" applyFont="1" applyFill="1" applyBorder="1" applyAlignment="1">
      <alignment horizontal="center" vertical="top"/>
    </xf>
    <xf numFmtId="0" fontId="1" fillId="2" borderId="1" xfId="0" applyFont="1" applyFill="1" applyBorder="1" applyAlignment="1">
      <alignment horizontal="center" vertical="top" wrapText="1"/>
    </xf>
    <xf numFmtId="0" fontId="3" fillId="0" borderId="0" xfId="0" applyFont="1" applyFill="1" applyBorder="1"/>
    <xf numFmtId="0" fontId="3" fillId="0" borderId="0" xfId="0" applyFont="1"/>
    <xf numFmtId="2" fontId="0" fillId="0" borderId="0" xfId="0" applyNumberFormat="1" applyAlignment="1">
      <alignment horizontal="left" vertical="top"/>
    </xf>
    <xf numFmtId="0" fontId="1" fillId="0" borderId="0" xfId="0" applyFont="1"/>
    <xf numFmtId="0" fontId="0" fillId="0" borderId="0" xfId="0" applyAlignment="1">
      <alignment horizontal="center"/>
    </xf>
    <xf numFmtId="0" fontId="0" fillId="0" borderId="1" xfId="0" applyBorder="1"/>
    <xf numFmtId="2" fontId="0" fillId="0" borderId="1" xfId="0" applyNumberFormat="1" applyBorder="1" applyAlignment="1">
      <alignment horizontal="center"/>
    </xf>
    <xf numFmtId="0" fontId="3" fillId="0" borderId="0" xfId="0" applyFont="1" applyAlignment="1">
      <alignment horizontal="center"/>
    </xf>
    <xf numFmtId="0" fontId="0" fillId="0" borderId="0" xfId="0" applyAlignment="1">
      <alignment horizontal="center"/>
    </xf>
    <xf numFmtId="0" fontId="0" fillId="0" borderId="0" xfId="0" applyFont="1"/>
    <xf numFmtId="164" fontId="6" fillId="4" borderId="0" xfId="1" applyNumberFormat="1" applyAlignment="1">
      <alignment horizontal="center"/>
    </xf>
    <xf numFmtId="0" fontId="6" fillId="4" borderId="0" xfId="1" applyAlignment="1">
      <alignment horizontal="center"/>
    </xf>
    <xf numFmtId="1" fontId="6" fillId="4" borderId="0" xfId="1" applyNumberFormat="1" applyAlignment="1">
      <alignment horizontal="center" vertical="top"/>
    </xf>
    <xf numFmtId="164" fontId="6" fillId="4" borderId="0" xfId="1" applyNumberFormat="1" applyAlignment="1">
      <alignment horizontal="center" vertical="top"/>
    </xf>
    <xf numFmtId="0" fontId="6" fillId="4" borderId="0" xfId="1"/>
    <xf numFmtId="0" fontId="0" fillId="0" borderId="0" xfId="0" applyAlignment="1">
      <alignment horizontal="left"/>
    </xf>
    <xf numFmtId="0" fontId="7" fillId="5" borderId="0" xfId="2"/>
    <xf numFmtId="2" fontId="7" fillId="5" borderId="0" xfId="2" applyNumberFormat="1" applyAlignment="1">
      <alignment horizontal="left" vertical="top"/>
    </xf>
    <xf numFmtId="164" fontId="7" fillId="5" borderId="0" xfId="2" applyNumberFormat="1" applyAlignment="1">
      <alignment horizontal="center" vertical="top"/>
    </xf>
    <xf numFmtId="1" fontId="7" fillId="5" borderId="0" xfId="2" applyNumberFormat="1" applyAlignment="1">
      <alignment horizontal="center" vertical="top"/>
    </xf>
    <xf numFmtId="165" fontId="7" fillId="5" borderId="0" xfId="2" applyNumberFormat="1" applyAlignment="1">
      <alignment horizontal="center" vertical="top"/>
    </xf>
    <xf numFmtId="2" fontId="7" fillId="5" borderId="0" xfId="2" applyNumberFormat="1" applyAlignment="1">
      <alignment horizontal="center" vertical="top"/>
    </xf>
    <xf numFmtId="0" fontId="7" fillId="5" borderId="0" xfId="2" applyAlignment="1">
      <alignment horizontal="left" vertical="top"/>
    </xf>
    <xf numFmtId="164" fontId="7" fillId="5" borderId="0" xfId="2" applyNumberFormat="1" applyAlignment="1">
      <alignment horizontal="center"/>
    </xf>
    <xf numFmtId="0" fontId="7" fillId="5" borderId="0" xfId="2" applyAlignment="1">
      <alignment horizontal="center"/>
    </xf>
    <xf numFmtId="0" fontId="7" fillId="5" borderId="0" xfId="2" applyNumberFormat="1" applyAlignment="1">
      <alignment horizontal="center"/>
    </xf>
    <xf numFmtId="0" fontId="0" fillId="0" borderId="1" xfId="0" applyFill="1" applyBorder="1"/>
    <xf numFmtId="1" fontId="0" fillId="0" borderId="2" xfId="0" applyNumberFormat="1" applyBorder="1" applyAlignment="1">
      <alignment horizontal="center" vertical="top"/>
    </xf>
    <xf numFmtId="2" fontId="0" fillId="0" borderId="3" xfId="0" applyNumberFormat="1" applyBorder="1" applyAlignment="1">
      <alignment horizontal="center" vertical="top"/>
    </xf>
    <xf numFmtId="1" fontId="0" fillId="0" borderId="0" xfId="0" applyNumberFormat="1"/>
    <xf numFmtId="0" fontId="8" fillId="0" borderId="0" xfId="0" applyFont="1"/>
    <xf numFmtId="0" fontId="0" fillId="0" borderId="0" xfId="0" applyAlignment="1">
      <alignment horizontal="left" vertical="top" wrapText="1"/>
    </xf>
    <xf numFmtId="1" fontId="6" fillId="4" borderId="0" xfId="1" applyNumberFormat="1" applyAlignment="1">
      <alignment horizontal="right" vertical="top"/>
    </xf>
    <xf numFmtId="1" fontId="6" fillId="4" borderId="0" xfId="1" applyNumberFormat="1" applyAlignment="1">
      <alignment horizontal="right"/>
    </xf>
  </cellXfs>
  <cellStyles count="3">
    <cellStyle name="Good" xfId="1" builtinId="26"/>
    <cellStyle name="Neutral" xfId="2" builtinId="2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31750</xdr:colOff>
      <xdr:row>22</xdr:row>
      <xdr:rowOff>169339</xdr:rowOff>
    </xdr:from>
    <xdr:to>
      <xdr:col>19</xdr:col>
      <xdr:colOff>445798</xdr:colOff>
      <xdr:row>42</xdr:row>
      <xdr:rowOff>160386</xdr:rowOff>
    </xdr:to>
    <xdr:pic>
      <xdr:nvPicPr>
        <xdr:cNvPr id="6" name="Picture 5">
          <a:extLst>
            <a:ext uri="{FF2B5EF4-FFF2-40B4-BE49-F238E27FC236}">
              <a16:creationId xmlns:a16="http://schemas.microsoft.com/office/drawing/2014/main" id="{FA340BB2-F87C-4011-B197-2305EF71247F}"/>
            </a:ext>
          </a:extLst>
        </xdr:cNvPr>
        <xdr:cNvPicPr>
          <a:picLocks noChangeAspect="1"/>
        </xdr:cNvPicPr>
      </xdr:nvPicPr>
      <xdr:blipFill>
        <a:blip xmlns:r="http://schemas.openxmlformats.org/officeDocument/2006/relationships" r:embed="rId1"/>
        <a:stretch>
          <a:fillRect/>
        </a:stretch>
      </xdr:blipFill>
      <xdr:spPr>
        <a:xfrm>
          <a:off x="8244417" y="5355172"/>
          <a:ext cx="6552381" cy="3885714"/>
        </a:xfrm>
        <a:prstGeom prst="rect">
          <a:avLst/>
        </a:prstGeom>
        <a:ln w="38100" cap="sq">
          <a:solidFill>
            <a:srgbClr val="000000"/>
          </a:solidFill>
          <a:prstDash val="solid"/>
          <a:miter lim="800000"/>
        </a:ln>
        <a:effectLst>
          <a:outerShdw blurRad="50800" dist="38100" dir="2700000" algn="tl" rotWithShape="0">
            <a:srgbClr val="000000">
              <a:alpha val="43000"/>
            </a:srgbClr>
          </a:outerShdw>
        </a:effectLst>
      </xdr:spPr>
    </xdr:pic>
    <xdr:clientData/>
  </xdr:twoCellAnchor>
  <xdr:twoCellAnchor editAs="oneCell">
    <xdr:from>
      <xdr:col>9</xdr:col>
      <xdr:colOff>31751</xdr:colOff>
      <xdr:row>45</xdr:row>
      <xdr:rowOff>52925</xdr:rowOff>
    </xdr:from>
    <xdr:to>
      <xdr:col>18</xdr:col>
      <xdr:colOff>212013</xdr:colOff>
      <xdr:row>60</xdr:row>
      <xdr:rowOff>185901</xdr:rowOff>
    </xdr:to>
    <xdr:pic>
      <xdr:nvPicPr>
        <xdr:cNvPr id="7" name="Picture 6">
          <a:extLst>
            <a:ext uri="{FF2B5EF4-FFF2-40B4-BE49-F238E27FC236}">
              <a16:creationId xmlns:a16="http://schemas.microsoft.com/office/drawing/2014/main" id="{1BF2024E-C9D3-4571-AB78-6A0E5B34821B}"/>
            </a:ext>
          </a:extLst>
        </xdr:cNvPr>
        <xdr:cNvPicPr>
          <a:picLocks noChangeAspect="1"/>
        </xdr:cNvPicPr>
      </xdr:nvPicPr>
      <xdr:blipFill>
        <a:blip xmlns:r="http://schemas.openxmlformats.org/officeDocument/2006/relationships" r:embed="rId2"/>
        <a:stretch>
          <a:fillRect/>
        </a:stretch>
      </xdr:blipFill>
      <xdr:spPr>
        <a:xfrm>
          <a:off x="8244418" y="9514425"/>
          <a:ext cx="5704762" cy="2990476"/>
        </a:xfrm>
        <a:prstGeom prst="rect">
          <a:avLst/>
        </a:prstGeom>
        <a:ln w="38100" cap="sq">
          <a:solidFill>
            <a:srgbClr val="000000"/>
          </a:solidFill>
          <a:prstDash val="solid"/>
          <a:miter lim="800000"/>
        </a:ln>
        <a:effectLst>
          <a:outerShdw blurRad="50800" dist="38100" dir="2700000" algn="tl" rotWithShape="0">
            <a:srgbClr val="000000">
              <a:alpha val="43000"/>
            </a:srgbClr>
          </a:outerShdw>
        </a:effectLst>
      </xdr:spPr>
    </xdr:pic>
    <xdr:clientData/>
  </xdr:twoCellAnchor>
  <xdr:twoCellAnchor>
    <xdr:from>
      <xdr:col>5</xdr:col>
      <xdr:colOff>127000</xdr:colOff>
      <xdr:row>34</xdr:row>
      <xdr:rowOff>148167</xdr:rowOff>
    </xdr:from>
    <xdr:to>
      <xdr:col>9</xdr:col>
      <xdr:colOff>10583</xdr:colOff>
      <xdr:row>36</xdr:row>
      <xdr:rowOff>52917</xdr:rowOff>
    </xdr:to>
    <xdr:sp macro="" textlink="">
      <xdr:nvSpPr>
        <xdr:cNvPr id="8" name="Arrow: Right 7">
          <a:extLst>
            <a:ext uri="{FF2B5EF4-FFF2-40B4-BE49-F238E27FC236}">
              <a16:creationId xmlns:a16="http://schemas.microsoft.com/office/drawing/2014/main" id="{77A90AEC-1A56-4106-9D5D-57B50D905E1E}"/>
            </a:ext>
          </a:extLst>
        </xdr:cNvPr>
        <xdr:cNvSpPr/>
      </xdr:nvSpPr>
      <xdr:spPr>
        <a:xfrm rot="10800000">
          <a:off x="4614333" y="7429500"/>
          <a:ext cx="3608917" cy="285750"/>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5</xdr:col>
      <xdr:colOff>105834</xdr:colOff>
      <xdr:row>45</xdr:row>
      <xdr:rowOff>158750</xdr:rowOff>
    </xdr:from>
    <xdr:to>
      <xdr:col>8</xdr:col>
      <xdr:colOff>603251</xdr:colOff>
      <xdr:row>47</xdr:row>
      <xdr:rowOff>63500</xdr:rowOff>
    </xdr:to>
    <xdr:sp macro="" textlink="">
      <xdr:nvSpPr>
        <xdr:cNvPr id="9" name="Arrow: Right 8">
          <a:extLst>
            <a:ext uri="{FF2B5EF4-FFF2-40B4-BE49-F238E27FC236}">
              <a16:creationId xmlns:a16="http://schemas.microsoft.com/office/drawing/2014/main" id="{35F6CF84-8629-40A0-991B-ED422DB24D4A}"/>
            </a:ext>
          </a:extLst>
        </xdr:cNvPr>
        <xdr:cNvSpPr/>
      </xdr:nvSpPr>
      <xdr:spPr>
        <a:xfrm rot="10800000">
          <a:off x="4593167" y="9620250"/>
          <a:ext cx="3608917" cy="285750"/>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3</xdr:col>
      <xdr:colOff>74083</xdr:colOff>
      <xdr:row>43</xdr:row>
      <xdr:rowOff>31750</xdr:rowOff>
    </xdr:from>
    <xdr:to>
      <xdr:col>3</xdr:col>
      <xdr:colOff>412749</xdr:colOff>
      <xdr:row>44</xdr:row>
      <xdr:rowOff>148166</xdr:rowOff>
    </xdr:to>
    <xdr:sp macro="" textlink="">
      <xdr:nvSpPr>
        <xdr:cNvPr id="10" name="Star: 5 Points 9">
          <a:extLst>
            <a:ext uri="{FF2B5EF4-FFF2-40B4-BE49-F238E27FC236}">
              <a16:creationId xmlns:a16="http://schemas.microsoft.com/office/drawing/2014/main" id="{7328F11B-6A04-4F04-83B8-D934E68427A3}"/>
            </a:ext>
          </a:extLst>
        </xdr:cNvPr>
        <xdr:cNvSpPr/>
      </xdr:nvSpPr>
      <xdr:spPr>
        <a:xfrm>
          <a:off x="3333750" y="9302750"/>
          <a:ext cx="338666" cy="306916"/>
        </a:xfrm>
        <a:prstGeom prst="star5">
          <a:avLst/>
        </a:prstGeom>
        <a:solidFill>
          <a:srgbClr val="C0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3</xdr:col>
      <xdr:colOff>63500</xdr:colOff>
      <xdr:row>52</xdr:row>
      <xdr:rowOff>10584</xdr:rowOff>
    </xdr:from>
    <xdr:to>
      <xdr:col>3</xdr:col>
      <xdr:colOff>402166</xdr:colOff>
      <xdr:row>53</xdr:row>
      <xdr:rowOff>127000</xdr:rowOff>
    </xdr:to>
    <xdr:sp macro="" textlink="">
      <xdr:nvSpPr>
        <xdr:cNvPr id="12" name="Star: 5 Points 11">
          <a:extLst>
            <a:ext uri="{FF2B5EF4-FFF2-40B4-BE49-F238E27FC236}">
              <a16:creationId xmlns:a16="http://schemas.microsoft.com/office/drawing/2014/main" id="{B90AB636-FCF3-4C81-90AD-A6D95CB7CB47}"/>
            </a:ext>
          </a:extLst>
        </xdr:cNvPr>
        <xdr:cNvSpPr/>
      </xdr:nvSpPr>
      <xdr:spPr>
        <a:xfrm>
          <a:off x="3323167" y="10996084"/>
          <a:ext cx="338666" cy="306916"/>
        </a:xfrm>
        <a:prstGeom prst="star5">
          <a:avLst/>
        </a:prstGeom>
        <a:solidFill>
          <a:srgbClr val="C0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BFEEC2-2F61-4B48-925B-8BED50B9B660}">
  <sheetPr>
    <pageSetUpPr fitToPage="1"/>
  </sheetPr>
  <dimension ref="B1:S57"/>
  <sheetViews>
    <sheetView tabSelected="1" zoomScale="90" zoomScaleNormal="90" workbookViewId="0">
      <selection activeCell="G40" sqref="G40"/>
    </sheetView>
  </sheetViews>
  <sheetFormatPr defaultRowHeight="15" x14ac:dyDescent="0.25"/>
  <cols>
    <col min="2" max="2" width="26.7109375" customWidth="1"/>
    <col min="3" max="3" width="13" bestFit="1" customWidth="1"/>
    <col min="5" max="5" width="11.5703125" bestFit="1" customWidth="1"/>
    <col min="7" max="7" width="28.28515625" customWidth="1"/>
  </cols>
  <sheetData>
    <row r="1" spans="2:19" ht="33.75" x14ac:dyDescent="0.5">
      <c r="B1" s="37" t="s">
        <v>62</v>
      </c>
    </row>
    <row r="3" spans="2:19" x14ac:dyDescent="0.25">
      <c r="B3" s="38" t="s">
        <v>63</v>
      </c>
      <c r="C3" s="38"/>
      <c r="D3" s="38"/>
      <c r="E3" s="38"/>
      <c r="F3" s="38"/>
      <c r="G3" s="38"/>
      <c r="H3" s="38"/>
      <c r="I3" s="38"/>
      <c r="J3" s="38"/>
      <c r="K3" s="38"/>
      <c r="L3" s="38"/>
      <c r="M3" s="38"/>
      <c r="N3" s="38"/>
      <c r="O3" s="38"/>
      <c r="P3" s="38"/>
      <c r="Q3" s="38"/>
      <c r="R3" s="38"/>
      <c r="S3" s="38"/>
    </row>
    <row r="4" spans="2:19" x14ac:dyDescent="0.25">
      <c r="B4" s="38"/>
      <c r="C4" s="38"/>
      <c r="D4" s="38"/>
      <c r="E4" s="38"/>
      <c r="F4" s="38"/>
      <c r="G4" s="38"/>
      <c r="H4" s="38"/>
      <c r="I4" s="38"/>
      <c r="J4" s="38"/>
      <c r="K4" s="38"/>
      <c r="L4" s="38"/>
      <c r="M4" s="38"/>
      <c r="N4" s="38"/>
      <c r="O4" s="38"/>
      <c r="P4" s="38"/>
      <c r="Q4" s="38"/>
      <c r="R4" s="38"/>
      <c r="S4" s="38"/>
    </row>
    <row r="5" spans="2:19" x14ac:dyDescent="0.25">
      <c r="B5" s="38"/>
      <c r="C5" s="38"/>
      <c r="D5" s="38"/>
      <c r="E5" s="38"/>
      <c r="F5" s="38"/>
      <c r="G5" s="38"/>
      <c r="H5" s="38"/>
      <c r="I5" s="38"/>
      <c r="J5" s="38"/>
      <c r="K5" s="38"/>
      <c r="L5" s="38"/>
      <c r="M5" s="38"/>
      <c r="N5" s="38"/>
      <c r="O5" s="38"/>
      <c r="P5" s="38"/>
      <c r="Q5" s="38"/>
      <c r="R5" s="38"/>
      <c r="S5" s="38"/>
    </row>
    <row r="6" spans="2:19" x14ac:dyDescent="0.25">
      <c r="B6" s="38"/>
      <c r="C6" s="38"/>
      <c r="D6" s="38"/>
      <c r="E6" s="38"/>
      <c r="F6" s="38"/>
      <c r="G6" s="38"/>
      <c r="H6" s="38"/>
      <c r="I6" s="38"/>
      <c r="J6" s="38"/>
      <c r="K6" s="38"/>
      <c r="L6" s="38"/>
      <c r="M6" s="38"/>
      <c r="N6" s="38"/>
      <c r="O6" s="38"/>
      <c r="P6" s="38"/>
      <c r="Q6" s="38"/>
      <c r="R6" s="38"/>
      <c r="S6" s="38"/>
    </row>
    <row r="7" spans="2:19" x14ac:dyDescent="0.25">
      <c r="B7" s="38"/>
      <c r="C7" s="38"/>
      <c r="D7" s="38"/>
      <c r="E7" s="38"/>
      <c r="F7" s="38"/>
      <c r="G7" s="38"/>
      <c r="H7" s="38"/>
      <c r="I7" s="38"/>
      <c r="J7" s="38"/>
      <c r="K7" s="38"/>
      <c r="L7" s="38"/>
      <c r="M7" s="38"/>
      <c r="N7" s="38"/>
      <c r="O7" s="38"/>
      <c r="P7" s="38"/>
      <c r="Q7" s="38"/>
      <c r="R7" s="38"/>
      <c r="S7" s="38"/>
    </row>
    <row r="8" spans="2:19" x14ac:dyDescent="0.25">
      <c r="P8" s="10"/>
    </row>
    <row r="9" spans="2:19" x14ac:dyDescent="0.25">
      <c r="B9" s="14" t="s">
        <v>52</v>
      </c>
      <c r="C9" s="15"/>
      <c r="D9" s="15"/>
      <c r="E9" s="15"/>
      <c r="G9" s="14" t="s">
        <v>53</v>
      </c>
      <c r="H9" s="15"/>
      <c r="K9" s="21"/>
      <c r="L9" s="22" t="s">
        <v>55</v>
      </c>
    </row>
    <row r="10" spans="2:19" x14ac:dyDescent="0.25">
      <c r="B10" s="14" t="s">
        <v>21</v>
      </c>
      <c r="C10" s="15"/>
      <c r="D10" s="15"/>
      <c r="E10" s="15"/>
      <c r="G10" s="14" t="s">
        <v>36</v>
      </c>
      <c r="H10" s="15"/>
      <c r="K10" s="23"/>
      <c r="L10" t="s">
        <v>56</v>
      </c>
    </row>
    <row r="12" spans="2:19" ht="33" x14ac:dyDescent="0.25">
      <c r="B12" s="5" t="s">
        <v>0</v>
      </c>
      <c r="C12" s="6" t="s">
        <v>17</v>
      </c>
      <c r="D12" s="6" t="s">
        <v>18</v>
      </c>
      <c r="E12" s="6" t="s">
        <v>1</v>
      </c>
      <c r="F12" s="1"/>
      <c r="G12" s="5" t="s">
        <v>0</v>
      </c>
      <c r="H12" s="6" t="s">
        <v>37</v>
      </c>
    </row>
    <row r="13" spans="2:19" x14ac:dyDescent="0.25">
      <c r="B13" s="4" t="s">
        <v>16</v>
      </c>
      <c r="C13" s="3">
        <v>1.69</v>
      </c>
      <c r="D13" s="3">
        <v>1.37</v>
      </c>
      <c r="E13" s="3">
        <f t="shared" ref="E13:E27" si="0">C13/D13</f>
        <v>1.2335766423357664</v>
      </c>
      <c r="G13" s="12" t="s">
        <v>38</v>
      </c>
      <c r="H13" s="13">
        <v>0.92</v>
      </c>
    </row>
    <row r="14" spans="2:19" x14ac:dyDescent="0.25">
      <c r="B14" s="4" t="s">
        <v>2</v>
      </c>
      <c r="C14" s="3">
        <v>1</v>
      </c>
      <c r="D14" s="3">
        <v>0.71799999999999997</v>
      </c>
      <c r="E14" s="3">
        <f t="shared" si="0"/>
        <v>1.392757660167131</v>
      </c>
      <c r="G14" s="12" t="s">
        <v>13</v>
      </c>
      <c r="H14" s="13">
        <v>1.05</v>
      </c>
    </row>
    <row r="15" spans="2:19" x14ac:dyDescent="0.25">
      <c r="B15" s="4" t="s">
        <v>15</v>
      </c>
      <c r="C15" s="3">
        <v>2.19</v>
      </c>
      <c r="D15" s="3">
        <v>1.66</v>
      </c>
      <c r="E15" s="3">
        <f t="shared" si="0"/>
        <v>1.3192771084337349</v>
      </c>
      <c r="G15" s="12" t="s">
        <v>39</v>
      </c>
      <c r="H15" s="13">
        <v>1.06</v>
      </c>
    </row>
    <row r="16" spans="2:19" x14ac:dyDescent="0.25">
      <c r="B16" s="4" t="s">
        <v>14</v>
      </c>
      <c r="C16" s="3">
        <v>0.52</v>
      </c>
      <c r="D16" s="3">
        <v>0.312</v>
      </c>
      <c r="E16" s="3">
        <f t="shared" si="0"/>
        <v>1.6666666666666667</v>
      </c>
      <c r="G16" s="12" t="s">
        <v>44</v>
      </c>
      <c r="H16" s="13">
        <v>1.3</v>
      </c>
    </row>
    <row r="17" spans="2:16" x14ac:dyDescent="0.25">
      <c r="B17" s="4" t="s">
        <v>13</v>
      </c>
      <c r="C17" s="3">
        <v>1.0900000000000001</v>
      </c>
      <c r="D17" s="3">
        <v>0.99</v>
      </c>
      <c r="E17" s="3">
        <f t="shared" si="0"/>
        <v>1.101010101010101</v>
      </c>
      <c r="G17" s="12" t="s">
        <v>40</v>
      </c>
      <c r="H17" s="13">
        <v>4.3499999999999996</v>
      </c>
    </row>
    <row r="18" spans="2:16" x14ac:dyDescent="0.25">
      <c r="B18" s="4" t="s">
        <v>12</v>
      </c>
      <c r="C18" s="3">
        <v>1.67</v>
      </c>
      <c r="D18" s="3">
        <v>1.53</v>
      </c>
      <c r="E18" s="3">
        <f t="shared" si="0"/>
        <v>1.0915032679738561</v>
      </c>
      <c r="G18" s="12" t="s">
        <v>41</v>
      </c>
      <c r="H18" s="13">
        <v>1.8</v>
      </c>
    </row>
    <row r="19" spans="2:16" x14ac:dyDescent="0.25">
      <c r="B19" s="4" t="s">
        <v>11</v>
      </c>
      <c r="C19" s="3">
        <v>0.84399999999999997</v>
      </c>
      <c r="D19" s="3">
        <v>0.65500000000000003</v>
      </c>
      <c r="E19" s="3">
        <f t="shared" si="0"/>
        <v>1.2885496183206107</v>
      </c>
      <c r="G19" s="12" t="s">
        <v>42</v>
      </c>
      <c r="H19" s="13">
        <v>1.3</v>
      </c>
    </row>
    <row r="20" spans="2:16" x14ac:dyDescent="0.25">
      <c r="B20" s="4" t="s">
        <v>10</v>
      </c>
      <c r="C20" s="3">
        <v>0.48</v>
      </c>
      <c r="D20" s="3">
        <v>0.36</v>
      </c>
      <c r="E20" s="3">
        <f t="shared" si="0"/>
        <v>1.3333333333333333</v>
      </c>
      <c r="G20" s="12" t="s">
        <v>43</v>
      </c>
      <c r="H20" s="13">
        <v>1.66</v>
      </c>
    </row>
    <row r="21" spans="2:16" x14ac:dyDescent="0.25">
      <c r="B21" s="4" t="s">
        <v>9</v>
      </c>
      <c r="C21" s="3">
        <v>1.53</v>
      </c>
      <c r="D21" s="3">
        <v>1.23</v>
      </c>
      <c r="E21" s="3">
        <f t="shared" si="0"/>
        <v>1.2439024390243902</v>
      </c>
      <c r="G21" s="12" t="s">
        <v>51</v>
      </c>
      <c r="H21" s="13">
        <v>1.3</v>
      </c>
    </row>
    <row r="22" spans="2:16" x14ac:dyDescent="0.25">
      <c r="B22" s="4" t="s">
        <v>8</v>
      </c>
      <c r="C22" s="3">
        <v>5.19</v>
      </c>
      <c r="D22" s="3">
        <v>3.12</v>
      </c>
      <c r="E22" s="3">
        <f t="shared" si="0"/>
        <v>1.6634615384615385</v>
      </c>
      <c r="G22" s="12" t="s">
        <v>45</v>
      </c>
      <c r="H22" s="13">
        <v>1.5</v>
      </c>
    </row>
    <row r="23" spans="2:16" x14ac:dyDescent="0.25">
      <c r="B23" s="4" t="s">
        <v>7</v>
      </c>
      <c r="C23" s="3">
        <v>14.32</v>
      </c>
      <c r="D23" s="3">
        <v>10.16</v>
      </c>
      <c r="E23" s="3">
        <f t="shared" si="0"/>
        <v>1.4094488188976377</v>
      </c>
      <c r="G23" s="12" t="s">
        <v>46</v>
      </c>
      <c r="H23" s="13">
        <v>2.34</v>
      </c>
    </row>
    <row r="24" spans="2:16" x14ac:dyDescent="0.25">
      <c r="B24" s="4" t="s">
        <v>3</v>
      </c>
      <c r="C24" s="3">
        <v>1.04</v>
      </c>
      <c r="D24" s="3">
        <v>0.74299999999999999</v>
      </c>
      <c r="E24" s="3">
        <f t="shared" si="0"/>
        <v>1.3997308209959625</v>
      </c>
      <c r="G24" s="12" t="s">
        <v>47</v>
      </c>
      <c r="H24" s="13">
        <v>3</v>
      </c>
    </row>
    <row r="25" spans="2:16" x14ac:dyDescent="0.25">
      <c r="B25" s="4" t="s">
        <v>4</v>
      </c>
      <c r="C25" s="3">
        <v>0.91900000000000004</v>
      </c>
      <c r="D25" s="3">
        <v>0.65900000000000003</v>
      </c>
      <c r="E25" s="3">
        <f t="shared" si="0"/>
        <v>1.3945371775417299</v>
      </c>
      <c r="G25" s="12" t="s">
        <v>48</v>
      </c>
      <c r="H25" s="13">
        <v>2.15</v>
      </c>
    </row>
    <row r="26" spans="2:16" x14ac:dyDescent="0.25">
      <c r="B26" s="4" t="s">
        <v>5</v>
      </c>
      <c r="C26" s="3">
        <v>1.67</v>
      </c>
      <c r="D26" s="3">
        <v>1.48</v>
      </c>
      <c r="E26" s="3">
        <f t="shared" si="0"/>
        <v>1.1283783783783783</v>
      </c>
      <c r="G26" s="12" t="s">
        <v>49</v>
      </c>
      <c r="H26" s="13">
        <v>3.4</v>
      </c>
    </row>
    <row r="27" spans="2:16" x14ac:dyDescent="0.25">
      <c r="B27" s="4" t="s">
        <v>6</v>
      </c>
      <c r="C27" s="3">
        <v>0.64</v>
      </c>
      <c r="D27" s="3">
        <v>0.51</v>
      </c>
      <c r="E27" s="3">
        <f t="shared" si="0"/>
        <v>1.2549019607843137</v>
      </c>
      <c r="G27" s="12" t="s">
        <v>50</v>
      </c>
      <c r="H27" s="13">
        <v>2.2999999999999998</v>
      </c>
    </row>
    <row r="28" spans="2:16" x14ac:dyDescent="0.25">
      <c r="C28" s="2"/>
      <c r="D28" s="2"/>
      <c r="E28" s="2"/>
    </row>
    <row r="29" spans="2:16" x14ac:dyDescent="0.25">
      <c r="C29" s="2"/>
      <c r="D29" s="2"/>
      <c r="E29" s="2"/>
    </row>
    <row r="30" spans="2:16" x14ac:dyDescent="0.25">
      <c r="B30" s="7" t="s">
        <v>57</v>
      </c>
      <c r="C30" s="2"/>
      <c r="D30" s="2"/>
      <c r="E30" s="2"/>
    </row>
    <row r="31" spans="2:16" x14ac:dyDescent="0.25">
      <c r="B31" s="7"/>
      <c r="C31" s="2"/>
      <c r="D31" s="2"/>
      <c r="E31" s="2"/>
    </row>
    <row r="32" spans="2:16" x14ac:dyDescent="0.25">
      <c r="B32" s="33" t="s">
        <v>19</v>
      </c>
      <c r="C32" s="34">
        <v>4184</v>
      </c>
      <c r="D32" s="35" t="s">
        <v>20</v>
      </c>
      <c r="E32" s="2"/>
      <c r="P32" s="10"/>
    </row>
    <row r="33" spans="2:7" x14ac:dyDescent="0.25">
      <c r="B33" s="33" t="s">
        <v>22</v>
      </c>
      <c r="C33" s="34">
        <v>4184000</v>
      </c>
      <c r="D33" s="35" t="s">
        <v>20</v>
      </c>
      <c r="E33" s="9" t="s">
        <v>33</v>
      </c>
    </row>
    <row r="34" spans="2:7" x14ac:dyDescent="0.25">
      <c r="C34" s="2"/>
      <c r="D34" s="2"/>
      <c r="E34" s="2"/>
    </row>
    <row r="35" spans="2:7" x14ac:dyDescent="0.25">
      <c r="C35" s="2"/>
      <c r="D35" s="2"/>
      <c r="E35" s="2"/>
    </row>
    <row r="36" spans="2:7" x14ac:dyDescent="0.25">
      <c r="B36" s="8" t="s">
        <v>32</v>
      </c>
      <c r="C36" s="2"/>
      <c r="D36" s="2"/>
      <c r="E36" s="2"/>
    </row>
    <row r="37" spans="2:7" x14ac:dyDescent="0.25">
      <c r="B37" s="16" t="s">
        <v>54</v>
      </c>
      <c r="C37" s="24" t="s">
        <v>6</v>
      </c>
      <c r="D37" s="2"/>
      <c r="E37" s="2"/>
    </row>
    <row r="38" spans="2:7" x14ac:dyDescent="0.25">
      <c r="B38" t="s">
        <v>60</v>
      </c>
      <c r="C38" s="25">
        <f>350*6.89/1000</f>
        <v>2.4115000000000002</v>
      </c>
      <c r="D38" s="2"/>
      <c r="E38" s="2"/>
    </row>
    <row r="39" spans="2:7" x14ac:dyDescent="0.25">
      <c r="B39" t="s">
        <v>24</v>
      </c>
      <c r="C39" s="26">
        <v>1000</v>
      </c>
      <c r="D39" s="2"/>
      <c r="E39" s="2"/>
    </row>
    <row r="40" spans="2:7" x14ac:dyDescent="0.25">
      <c r="B40" t="s">
        <v>25</v>
      </c>
      <c r="C40" s="19">
        <f>C38*C39</f>
        <v>2411.5</v>
      </c>
      <c r="D40" s="2"/>
      <c r="E40" s="2"/>
    </row>
    <row r="41" spans="2:7" ht="18" x14ac:dyDescent="0.35">
      <c r="B41" t="s">
        <v>26</v>
      </c>
      <c r="C41" s="27">
        <f>101.3/1000</f>
        <v>0.1013</v>
      </c>
      <c r="D41" s="2"/>
      <c r="E41" s="9" t="s">
        <v>27</v>
      </c>
    </row>
    <row r="42" spans="2:7" ht="18" x14ac:dyDescent="0.35">
      <c r="B42" t="s">
        <v>28</v>
      </c>
      <c r="C42" s="25">
        <f>C38+0.1013</f>
        <v>2.5128000000000004</v>
      </c>
      <c r="D42" s="2"/>
      <c r="E42" s="9" t="s">
        <v>64</v>
      </c>
    </row>
    <row r="43" spans="2:7" x14ac:dyDescent="0.25">
      <c r="B43" t="s">
        <v>29</v>
      </c>
      <c r="C43" s="28">
        <f>E27</f>
        <v>1.2549019607843137</v>
      </c>
      <c r="D43" s="2"/>
      <c r="E43" s="9" t="s">
        <v>58</v>
      </c>
    </row>
    <row r="44" spans="2:7" x14ac:dyDescent="0.25">
      <c r="B44" t="s">
        <v>30</v>
      </c>
      <c r="C44" s="19">
        <f>(C40/(C43-1))*(1-((C42/C41)^((1-C43)/C43)))</f>
        <v>4532.7753727085892</v>
      </c>
      <c r="D44" s="2"/>
      <c r="E44" s="39">
        <f>C44*1000/1.35582</f>
        <v>3343198.4870473873</v>
      </c>
      <c r="F44" t="s">
        <v>61</v>
      </c>
      <c r="G44" s="36"/>
    </row>
    <row r="45" spans="2:7" x14ac:dyDescent="0.25">
      <c r="B45" t="s">
        <v>31</v>
      </c>
      <c r="C45" s="20">
        <f>C44/C33</f>
        <v>1.0833593147009056E-3</v>
      </c>
      <c r="D45" s="2"/>
      <c r="E45" s="9"/>
    </row>
    <row r="46" spans="2:7" x14ac:dyDescent="0.25">
      <c r="C46" s="2"/>
      <c r="D46" s="2"/>
      <c r="E46" s="2"/>
    </row>
    <row r="47" spans="2:7" x14ac:dyDescent="0.25">
      <c r="B47" s="8" t="s">
        <v>34</v>
      </c>
      <c r="C47" s="1"/>
      <c r="D47" s="1"/>
      <c r="E47" s="1"/>
    </row>
    <row r="48" spans="2:7" x14ac:dyDescent="0.25">
      <c r="B48" s="16" t="s">
        <v>54</v>
      </c>
      <c r="C48" s="29" t="s">
        <v>48</v>
      </c>
      <c r="D48" s="1"/>
      <c r="E48" s="1"/>
    </row>
    <row r="49" spans="2:6" x14ac:dyDescent="0.25">
      <c r="B49" t="s">
        <v>23</v>
      </c>
      <c r="C49" s="30">
        <f>C38</f>
        <v>2.4115000000000002</v>
      </c>
    </row>
    <row r="50" spans="2:6" x14ac:dyDescent="0.25">
      <c r="B50" t="s">
        <v>24</v>
      </c>
      <c r="C50" s="31">
        <v>1000</v>
      </c>
    </row>
    <row r="51" spans="2:6" x14ac:dyDescent="0.25">
      <c r="B51" t="s">
        <v>25</v>
      </c>
      <c r="C51" s="18">
        <f>C49*C50</f>
        <v>2411.5</v>
      </c>
    </row>
    <row r="52" spans="2:6" x14ac:dyDescent="0.25">
      <c r="B52" t="s">
        <v>35</v>
      </c>
      <c r="C52" s="32">
        <v>2.15</v>
      </c>
      <c r="E52" t="s">
        <v>59</v>
      </c>
    </row>
    <row r="53" spans="2:6" x14ac:dyDescent="0.25">
      <c r="B53" t="s">
        <v>30</v>
      </c>
      <c r="C53" s="17">
        <f>0.5*(1/(C52*1000000000))*((C49*1000000)^2)*(C50/1000)*0.001</f>
        <v>1.3524028488372095</v>
      </c>
      <c r="E53" s="40">
        <f>C53*1000/1.35582</f>
        <v>997.47964245785545</v>
      </c>
      <c r="F53" t="s">
        <v>61</v>
      </c>
    </row>
    <row r="54" spans="2:6" x14ac:dyDescent="0.25">
      <c r="B54" t="s">
        <v>31</v>
      </c>
      <c r="C54" s="17">
        <f>C53/C33</f>
        <v>3.2323203844101564E-7</v>
      </c>
      <c r="E54" s="9"/>
    </row>
    <row r="55" spans="2:6" x14ac:dyDescent="0.25">
      <c r="C55" s="11"/>
    </row>
    <row r="56" spans="2:6" x14ac:dyDescent="0.25">
      <c r="C56" s="11"/>
    </row>
    <row r="57" spans="2:6" x14ac:dyDescent="0.25">
      <c r="C57" s="11"/>
    </row>
  </sheetData>
  <sortState ref="G13:H27">
    <sortCondition ref="G13"/>
  </sortState>
  <mergeCells count="5">
    <mergeCell ref="G10:H10"/>
    <mergeCell ref="G9:H9"/>
    <mergeCell ref="B10:E10"/>
    <mergeCell ref="B9:E9"/>
    <mergeCell ref="B3:S7"/>
  </mergeCells>
  <pageMargins left="0.7" right="0.7" top="0.75" bottom="0.75" header="0.3" footer="0.3"/>
  <pageSetup paperSize="0" scale="5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Pressure Vessel - Stored Energy</vt:lpstr>
      <vt:lpstr>'Pressure Vessel - Stored Energy'!Print_Area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2019-07-15T08:32:37Z</dcterms:created>
  <dcterms:modified xsi:type="dcterms:W3CDTF">2019-07-16T10:00:22Z</dcterms:modified>
</cp:coreProperties>
</file>