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52" windowHeight="7932" activeTab="1"/>
  </bookViews>
  <sheets>
    <sheet name="Example Darcy" sheetId="1" r:id="rId1"/>
    <sheet name="Example HLA" sheetId="2" r:id="rId2"/>
    <sheet name="Sheet2" sheetId="3" r:id="rId3"/>
    <sheet name="Sheet3" sheetId="4" r:id="rId4"/>
  </sheets>
  <definedNames>
    <definedName name="_xlnm.Print_Area" localSheetId="0">'Example Darcy'!$A$1:$K$49</definedName>
    <definedName name="_xlnm.Print_Area" localSheetId="1">'Example HLA'!$A$1:$K$49</definedName>
  </definedNames>
  <calcPr fullCalcOnLoad="1"/>
</workbook>
</file>

<file path=xl/sharedStrings.xml><?xml version="1.0" encoding="utf-8"?>
<sst xmlns="http://schemas.openxmlformats.org/spreadsheetml/2006/main" count="106" uniqueCount="48">
  <si>
    <t>Given Data</t>
  </si>
  <si>
    <t>Calculated Data</t>
  </si>
  <si>
    <t>Average Velocity - V (m/s)</t>
  </si>
  <si>
    <t>Reynolds Number</t>
  </si>
  <si>
    <t>m2/s</t>
  </si>
  <si>
    <t xml:space="preserve">Darcy Friction Factor </t>
  </si>
  <si>
    <t>Head Loss - Pipe (m)</t>
  </si>
  <si>
    <t>Globe Valve</t>
  </si>
  <si>
    <t>Gate Valve</t>
  </si>
  <si>
    <t>Elbow 90 Degrees, Standard</t>
  </si>
  <si>
    <t>K</t>
  </si>
  <si>
    <t>Qty</t>
  </si>
  <si>
    <t>Check Valve, Swing Type</t>
  </si>
  <si>
    <t>Sub Total K</t>
  </si>
  <si>
    <t>Head Loss - Valves &amp; Fittings (m)</t>
  </si>
  <si>
    <t>DARCY FRICTION LOSS CALCULATOR FOR PIPES, FITTINGS &amp; VALVES</t>
  </si>
  <si>
    <t>m3/hr</t>
  </si>
  <si>
    <t>mm</t>
  </si>
  <si>
    <t>cSt</t>
  </si>
  <si>
    <t>m</t>
  </si>
  <si>
    <r>
      <t>Kinematic Viscosity (</t>
    </r>
    <r>
      <rPr>
        <sz val="10"/>
        <rFont val="Times New Roman"/>
        <family val="1"/>
      </rPr>
      <t>ν</t>
    </r>
    <r>
      <rPr>
        <sz val="10"/>
        <rFont val="Arial"/>
        <family val="0"/>
      </rPr>
      <t>)</t>
    </r>
  </si>
  <si>
    <t>Pipe Length (L)</t>
  </si>
  <si>
    <r>
      <t>Specific Roughness (</t>
    </r>
    <r>
      <rPr>
        <sz val="10"/>
        <rFont val="Times New Roman"/>
        <family val="1"/>
      </rPr>
      <t>Є)</t>
    </r>
    <r>
      <rPr>
        <sz val="10"/>
        <rFont val="Arial"/>
        <family val="0"/>
      </rPr>
      <t xml:space="preserve"> </t>
    </r>
  </si>
  <si>
    <t>Pipe Inside Diameter (D)</t>
  </si>
  <si>
    <t>Flow Rate (Q)</t>
  </si>
  <si>
    <t>INPUTS</t>
  </si>
  <si>
    <t>CALCULATED VALUES</t>
  </si>
  <si>
    <t>m3/s</t>
  </si>
  <si>
    <t>Ball Valve, Full Port</t>
  </si>
  <si>
    <t>Butterfly Valve</t>
  </si>
  <si>
    <t>Elbow 90 Degrees, Long Radius</t>
  </si>
  <si>
    <t>Angle Valve</t>
  </si>
  <si>
    <t>Elbow 45 Degrees</t>
  </si>
  <si>
    <t>Pipe Entrance, Sharp Edge</t>
  </si>
  <si>
    <t>Pipe Entrance, Inward Projected Pipe</t>
  </si>
  <si>
    <t>Pipe Exit</t>
  </si>
  <si>
    <t>Tee, Standard, Flow Through Run</t>
  </si>
  <si>
    <t>Tee, Standard, Flow Through Branch</t>
  </si>
  <si>
    <t>Flow Meter, Turbine Type</t>
  </si>
  <si>
    <t>Foot Valve</t>
  </si>
  <si>
    <r>
      <t>TOTAL HEAD LOSS, h</t>
    </r>
    <r>
      <rPr>
        <b/>
        <vertAlign val="subscript"/>
        <sz val="10"/>
        <rFont val="Arial"/>
        <family val="2"/>
      </rPr>
      <t xml:space="preserve">f </t>
    </r>
    <r>
      <rPr>
        <b/>
        <sz val="10"/>
        <rFont val="Arial"/>
        <family val="2"/>
      </rPr>
      <t>(m)</t>
    </r>
  </si>
  <si>
    <t>Calculated Head Loss in Fittings, Valves, Entrances &amp; Exits</t>
  </si>
  <si>
    <t>Specific Roughness Data</t>
  </si>
  <si>
    <t>Steel</t>
  </si>
  <si>
    <t>microns</t>
  </si>
  <si>
    <t xml:space="preserve">Plastic </t>
  </si>
  <si>
    <t>Fibreglass (Generic)</t>
  </si>
  <si>
    <t>Flowtite GRP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</si>
</sst>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E+00"/>
    <numFmt numFmtId="165" formatCode="0.000"/>
    <numFmt numFmtId="166" formatCode="0.000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b/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11" fontId="0" fillId="34" borderId="0" xfId="0" applyNumberFormat="1" applyFill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35" borderId="0" xfId="0" applyFill="1" applyAlignment="1">
      <alignment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6" fontId="0" fillId="33" borderId="0" xfId="0" applyNumberFormat="1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13</xdr:row>
      <xdr:rowOff>76200</xdr:rowOff>
    </xdr:from>
    <xdr:to>
      <xdr:col>5</xdr:col>
      <xdr:colOff>590550</xdr:colOff>
      <xdr:row>13</xdr:row>
      <xdr:rowOff>76200</xdr:rowOff>
    </xdr:to>
    <xdr:sp>
      <xdr:nvSpPr>
        <xdr:cNvPr id="1" name="Line 1"/>
        <xdr:cNvSpPr>
          <a:spLocks/>
        </xdr:cNvSpPr>
      </xdr:nvSpPr>
      <xdr:spPr>
        <a:xfrm>
          <a:off x="3971925" y="23050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35</xdr:row>
      <xdr:rowOff>95250</xdr:rowOff>
    </xdr:from>
    <xdr:to>
      <xdr:col>6</xdr:col>
      <xdr:colOff>447675</xdr:colOff>
      <xdr:row>35</xdr:row>
      <xdr:rowOff>95250</xdr:rowOff>
    </xdr:to>
    <xdr:sp>
      <xdr:nvSpPr>
        <xdr:cNvPr id="2" name="Line 2"/>
        <xdr:cNvSpPr>
          <a:spLocks/>
        </xdr:cNvSpPr>
      </xdr:nvSpPr>
      <xdr:spPr>
        <a:xfrm>
          <a:off x="3933825" y="59150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14</xdr:row>
      <xdr:rowOff>0</xdr:rowOff>
    </xdr:from>
    <xdr:to>
      <xdr:col>6</xdr:col>
      <xdr:colOff>447675</xdr:colOff>
      <xdr:row>35</xdr:row>
      <xdr:rowOff>104775</xdr:rowOff>
    </xdr:to>
    <xdr:sp>
      <xdr:nvSpPr>
        <xdr:cNvPr id="3" name="Line 3"/>
        <xdr:cNvSpPr>
          <a:spLocks/>
        </xdr:cNvSpPr>
      </xdr:nvSpPr>
      <xdr:spPr>
        <a:xfrm flipV="1">
          <a:off x="5867400" y="2419350"/>
          <a:ext cx="0" cy="3505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13</xdr:row>
      <xdr:rowOff>76200</xdr:rowOff>
    </xdr:from>
    <xdr:to>
      <xdr:col>5</xdr:col>
      <xdr:colOff>590550</xdr:colOff>
      <xdr:row>13</xdr:row>
      <xdr:rowOff>76200</xdr:rowOff>
    </xdr:to>
    <xdr:sp>
      <xdr:nvSpPr>
        <xdr:cNvPr id="1" name="Line 1"/>
        <xdr:cNvSpPr>
          <a:spLocks/>
        </xdr:cNvSpPr>
      </xdr:nvSpPr>
      <xdr:spPr>
        <a:xfrm>
          <a:off x="3971925" y="23050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35</xdr:row>
      <xdr:rowOff>95250</xdr:rowOff>
    </xdr:from>
    <xdr:to>
      <xdr:col>6</xdr:col>
      <xdr:colOff>447675</xdr:colOff>
      <xdr:row>35</xdr:row>
      <xdr:rowOff>95250</xdr:rowOff>
    </xdr:to>
    <xdr:sp>
      <xdr:nvSpPr>
        <xdr:cNvPr id="2" name="Line 2"/>
        <xdr:cNvSpPr>
          <a:spLocks/>
        </xdr:cNvSpPr>
      </xdr:nvSpPr>
      <xdr:spPr>
        <a:xfrm>
          <a:off x="3933825" y="59150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14</xdr:row>
      <xdr:rowOff>0</xdr:rowOff>
    </xdr:from>
    <xdr:to>
      <xdr:col>6</xdr:col>
      <xdr:colOff>447675</xdr:colOff>
      <xdr:row>35</xdr:row>
      <xdr:rowOff>104775</xdr:rowOff>
    </xdr:to>
    <xdr:sp>
      <xdr:nvSpPr>
        <xdr:cNvPr id="3" name="Line 3"/>
        <xdr:cNvSpPr>
          <a:spLocks/>
        </xdr:cNvSpPr>
      </xdr:nvSpPr>
      <xdr:spPr>
        <a:xfrm flipV="1">
          <a:off x="5867400" y="2419350"/>
          <a:ext cx="0" cy="3505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="75" zoomScaleNormal="75" zoomScalePageLayoutView="0" workbookViewId="0" topLeftCell="A1">
      <selection activeCell="J12" sqref="J12"/>
    </sheetView>
  </sheetViews>
  <sheetFormatPr defaultColWidth="9.140625" defaultRowHeight="12.75"/>
  <cols>
    <col min="2" max="2" width="32.00390625" style="0" customWidth="1"/>
    <col min="3" max="3" width="8.00390625" style="0" customWidth="1"/>
    <col min="4" max="4" width="10.28125" style="0" bestFit="1" customWidth="1"/>
    <col min="5" max="5" width="10.421875" style="0" bestFit="1" customWidth="1"/>
    <col min="6" max="6" width="11.421875" style="0" customWidth="1"/>
    <col min="7" max="7" width="25.57421875" style="0" customWidth="1"/>
    <col min="8" max="8" width="9.421875" style="0" bestFit="1" customWidth="1"/>
  </cols>
  <sheetData>
    <row r="1" ht="22.5">
      <c r="A1" s="5" t="s">
        <v>15</v>
      </c>
    </row>
    <row r="3" spans="2:3" ht="12.75">
      <c r="B3" s="1" t="s">
        <v>0</v>
      </c>
      <c r="C3" s="1"/>
    </row>
    <row r="4" spans="2:9" ht="12.75">
      <c r="B4" t="s">
        <v>24</v>
      </c>
      <c r="C4" t="s">
        <v>16</v>
      </c>
      <c r="D4" s="6">
        <v>300</v>
      </c>
      <c r="E4" s="25">
        <f>D4/3600</f>
        <v>0.08333333333333333</v>
      </c>
      <c r="F4" t="s">
        <v>27</v>
      </c>
      <c r="H4" s="14"/>
      <c r="I4" t="s">
        <v>25</v>
      </c>
    </row>
    <row r="5" spans="2:9" ht="12.75">
      <c r="B5" t="s">
        <v>23</v>
      </c>
      <c r="C5" t="s">
        <v>17</v>
      </c>
      <c r="D5" s="6">
        <v>203.1</v>
      </c>
      <c r="E5" s="8">
        <f>D5/1000</f>
        <v>0.2031</v>
      </c>
      <c r="F5" t="s">
        <v>19</v>
      </c>
      <c r="H5" s="8"/>
      <c r="I5" t="s">
        <v>26</v>
      </c>
    </row>
    <row r="6" spans="2:6" ht="12.75">
      <c r="B6" t="s">
        <v>20</v>
      </c>
      <c r="C6" t="s">
        <v>18</v>
      </c>
      <c r="D6" s="6">
        <v>100</v>
      </c>
      <c r="E6" s="9">
        <f>D6*0.000001</f>
        <v>9.999999999999999E-05</v>
      </c>
      <c r="F6" t="s">
        <v>4</v>
      </c>
    </row>
    <row r="7" spans="2:5" ht="12.75">
      <c r="B7" t="s">
        <v>22</v>
      </c>
      <c r="C7" t="s">
        <v>19</v>
      </c>
      <c r="D7" s="7">
        <v>1.5E-06</v>
      </c>
      <c r="E7" s="2"/>
    </row>
    <row r="8" spans="2:11" ht="12.75">
      <c r="B8" t="s">
        <v>21</v>
      </c>
      <c r="C8" t="s">
        <v>19</v>
      </c>
      <c r="D8" s="6">
        <v>74.5</v>
      </c>
      <c r="E8" s="2"/>
      <c r="H8" s="32" t="s">
        <v>42</v>
      </c>
      <c r="I8" s="26"/>
      <c r="J8" s="26"/>
      <c r="K8" s="27"/>
    </row>
    <row r="9" spans="8:11" ht="12.75">
      <c r="H9" s="33" t="s">
        <v>45</v>
      </c>
      <c r="I9" s="29"/>
      <c r="J9" s="29">
        <v>1.5</v>
      </c>
      <c r="K9" s="30" t="s">
        <v>44</v>
      </c>
    </row>
    <row r="10" spans="2:11" ht="12.75">
      <c r="B10" s="1" t="s">
        <v>1</v>
      </c>
      <c r="C10" s="1"/>
      <c r="H10" s="28" t="s">
        <v>43</v>
      </c>
      <c r="I10" s="29"/>
      <c r="J10" s="29">
        <v>45</v>
      </c>
      <c r="K10" s="30" t="s">
        <v>44</v>
      </c>
    </row>
    <row r="11" spans="2:11" ht="12.75">
      <c r="B11" t="s">
        <v>2</v>
      </c>
      <c r="D11" s="10">
        <f>E4/(PI()*(E5^2)/4)</f>
        <v>2.572225419697226</v>
      </c>
      <c r="H11" s="28" t="s">
        <v>46</v>
      </c>
      <c r="I11" s="29"/>
      <c r="J11" s="29">
        <v>30</v>
      </c>
      <c r="K11" s="30" t="s">
        <v>44</v>
      </c>
    </row>
    <row r="12" spans="2:11" ht="12.75">
      <c r="B12" t="s">
        <v>3</v>
      </c>
      <c r="D12" s="11">
        <f>D11*E5/E6</f>
        <v>5224.189827405066</v>
      </c>
      <c r="H12" s="35" t="s">
        <v>47</v>
      </c>
      <c r="I12" s="31"/>
      <c r="J12" s="34">
        <v>29</v>
      </c>
      <c r="K12" s="36" t="s">
        <v>44</v>
      </c>
    </row>
    <row r="13" spans="2:4" ht="12.75">
      <c r="B13" t="s">
        <v>5</v>
      </c>
      <c r="D13" s="12">
        <f>IF(D12&lt;3000,64/D12,0.25/((LOG10((D7/E5)/3.7+(5.74/D12^0.9))^2)))</f>
        <v>0.0373557262536967</v>
      </c>
    </row>
    <row r="14" spans="2:10" ht="15">
      <c r="B14" s="3" t="s">
        <v>6</v>
      </c>
      <c r="C14" s="3"/>
      <c r="D14" s="4">
        <f>D13*D8*(D11^2)/(2*E5*9.81)</f>
        <v>4.620857566808692</v>
      </c>
      <c r="G14" s="3" t="s">
        <v>40</v>
      </c>
      <c r="H14" s="4">
        <f>D14+D36</f>
        <v>9.74666912990736</v>
      </c>
      <c r="I14" s="21"/>
      <c r="J14" s="22"/>
    </row>
    <row r="16" spans="2:3" ht="12.75">
      <c r="B16" s="1" t="s">
        <v>41</v>
      </c>
      <c r="C16" s="1"/>
    </row>
    <row r="17" spans="2:3" ht="12.75">
      <c r="B17" s="1"/>
      <c r="C17" s="1"/>
    </row>
    <row r="18" spans="4:6" ht="12.75">
      <c r="D18" s="23" t="s">
        <v>10</v>
      </c>
      <c r="E18" s="23" t="s">
        <v>11</v>
      </c>
      <c r="F18" s="24" t="s">
        <v>13</v>
      </c>
    </row>
    <row r="19" spans="2:6" ht="12.75">
      <c r="B19" s="19" t="s">
        <v>31</v>
      </c>
      <c r="C19" s="20"/>
      <c r="D19" s="18">
        <v>5</v>
      </c>
      <c r="E19" s="15">
        <v>0</v>
      </c>
      <c r="F19" s="16">
        <f aca="true" t="shared" si="0" ref="F19:F34">D19*E19</f>
        <v>0</v>
      </c>
    </row>
    <row r="20" spans="2:6" ht="12.75">
      <c r="B20" s="19" t="s">
        <v>28</v>
      </c>
      <c r="C20" s="20"/>
      <c r="D20" s="18">
        <v>0.05</v>
      </c>
      <c r="E20" s="15">
        <v>0</v>
      </c>
      <c r="F20" s="16">
        <f t="shared" si="0"/>
        <v>0</v>
      </c>
    </row>
    <row r="21" spans="2:6" ht="12.75">
      <c r="B21" s="19" t="s">
        <v>29</v>
      </c>
      <c r="C21" s="20"/>
      <c r="D21" s="18">
        <v>0.6</v>
      </c>
      <c r="E21" s="15">
        <v>0</v>
      </c>
      <c r="F21" s="16">
        <f t="shared" si="0"/>
        <v>0</v>
      </c>
    </row>
    <row r="22" spans="2:6" ht="12.75">
      <c r="B22" s="19" t="s">
        <v>12</v>
      </c>
      <c r="C22" s="20"/>
      <c r="D22" s="18">
        <v>2.3</v>
      </c>
      <c r="E22" s="15">
        <v>1</v>
      </c>
      <c r="F22" s="16">
        <f t="shared" si="0"/>
        <v>2.3</v>
      </c>
    </row>
    <row r="23" spans="2:6" ht="12.75">
      <c r="B23" s="19" t="s">
        <v>32</v>
      </c>
      <c r="C23" s="20"/>
      <c r="D23" s="18">
        <v>0.4</v>
      </c>
      <c r="E23" s="15">
        <v>0</v>
      </c>
      <c r="F23" s="16">
        <f t="shared" si="0"/>
        <v>0</v>
      </c>
    </row>
    <row r="24" spans="2:6" ht="12.75">
      <c r="B24" s="19" t="s">
        <v>30</v>
      </c>
      <c r="C24" s="20"/>
      <c r="D24" s="18">
        <v>0.6</v>
      </c>
      <c r="E24" s="15">
        <v>0</v>
      </c>
      <c r="F24" s="16">
        <f t="shared" si="0"/>
        <v>0</v>
      </c>
    </row>
    <row r="25" spans="2:6" ht="12.75">
      <c r="B25" s="19" t="s">
        <v>9</v>
      </c>
      <c r="C25" s="20"/>
      <c r="D25" s="18">
        <v>0.9</v>
      </c>
      <c r="E25" s="15">
        <v>3</v>
      </c>
      <c r="F25" s="16">
        <f t="shared" si="0"/>
        <v>2.7</v>
      </c>
    </row>
    <row r="26" spans="2:6" ht="12.75">
      <c r="B26" s="19" t="s">
        <v>38</v>
      </c>
      <c r="C26" s="20"/>
      <c r="D26" s="18">
        <v>7</v>
      </c>
      <c r="E26" s="15">
        <v>0</v>
      </c>
      <c r="F26" s="16">
        <f t="shared" si="0"/>
        <v>0</v>
      </c>
    </row>
    <row r="27" spans="2:6" ht="12.75">
      <c r="B27" s="19" t="s">
        <v>39</v>
      </c>
      <c r="C27" s="20"/>
      <c r="D27" s="18">
        <v>0.9</v>
      </c>
      <c r="E27" s="15">
        <v>0</v>
      </c>
      <c r="F27" s="16">
        <f t="shared" si="0"/>
        <v>0</v>
      </c>
    </row>
    <row r="28" spans="2:6" ht="12.75">
      <c r="B28" s="19" t="s">
        <v>8</v>
      </c>
      <c r="C28" s="20"/>
      <c r="D28" s="18">
        <v>0.2</v>
      </c>
      <c r="E28" s="15">
        <v>1</v>
      </c>
      <c r="F28" s="16">
        <f t="shared" si="0"/>
        <v>0.2</v>
      </c>
    </row>
    <row r="29" spans="2:6" ht="12.75">
      <c r="B29" s="19" t="s">
        <v>7</v>
      </c>
      <c r="C29" s="20"/>
      <c r="D29" s="18">
        <v>10</v>
      </c>
      <c r="E29" s="15">
        <v>1</v>
      </c>
      <c r="F29" s="16">
        <f t="shared" si="0"/>
        <v>10</v>
      </c>
    </row>
    <row r="30" spans="2:6" ht="12.75">
      <c r="B30" s="19" t="s">
        <v>34</v>
      </c>
      <c r="C30" s="20"/>
      <c r="D30" s="18">
        <v>1</v>
      </c>
      <c r="E30" s="15">
        <v>0</v>
      </c>
      <c r="F30" s="16">
        <f t="shared" si="0"/>
        <v>0</v>
      </c>
    </row>
    <row r="31" spans="2:6" ht="12.75">
      <c r="B31" s="19" t="s">
        <v>33</v>
      </c>
      <c r="C31" s="20"/>
      <c r="D31" s="18">
        <v>0.5</v>
      </c>
      <c r="E31" s="15">
        <v>0</v>
      </c>
      <c r="F31" s="16">
        <f t="shared" si="0"/>
        <v>0</v>
      </c>
    </row>
    <row r="32" spans="2:6" ht="12.75">
      <c r="B32" s="19" t="s">
        <v>35</v>
      </c>
      <c r="C32" s="20"/>
      <c r="D32" s="18">
        <v>1</v>
      </c>
      <c r="E32" s="15">
        <v>0</v>
      </c>
      <c r="F32" s="16">
        <f t="shared" si="0"/>
        <v>0</v>
      </c>
    </row>
    <row r="33" spans="2:6" ht="12.75">
      <c r="B33" s="19" t="s">
        <v>37</v>
      </c>
      <c r="C33" s="20"/>
      <c r="D33" s="18">
        <v>1.8</v>
      </c>
      <c r="E33" s="15">
        <v>0</v>
      </c>
      <c r="F33" s="16">
        <f t="shared" si="0"/>
        <v>0</v>
      </c>
    </row>
    <row r="34" spans="2:6" ht="12.75">
      <c r="B34" s="19" t="s">
        <v>36</v>
      </c>
      <c r="C34" s="20"/>
      <c r="D34" s="18">
        <v>0.6</v>
      </c>
      <c r="E34" s="15">
        <v>0</v>
      </c>
      <c r="F34" s="16">
        <f t="shared" si="0"/>
        <v>0</v>
      </c>
    </row>
    <row r="35" spans="4:6" ht="12.75">
      <c r="D35" s="13"/>
      <c r="E35" s="13"/>
      <c r="F35" s="17">
        <f>SUM(F19:F34)</f>
        <v>15.2</v>
      </c>
    </row>
    <row r="36" spans="2:4" ht="12.75">
      <c r="B36" s="3" t="s">
        <v>14</v>
      </c>
      <c r="C36" s="3"/>
      <c r="D36" s="4">
        <f>F35*(D11^2)/(2*9.81)</f>
        <v>5.125811563098667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="75" zoomScaleNormal="75" zoomScalePageLayoutView="0" workbookViewId="0" topLeftCell="A3">
      <selection activeCell="D6" sqref="D6"/>
    </sheetView>
  </sheetViews>
  <sheetFormatPr defaultColWidth="9.140625" defaultRowHeight="12.75"/>
  <cols>
    <col min="2" max="2" width="32.00390625" style="0" customWidth="1"/>
    <col min="3" max="3" width="8.00390625" style="0" customWidth="1"/>
    <col min="4" max="4" width="10.28125" style="0" bestFit="1" customWidth="1"/>
    <col min="5" max="5" width="10.421875" style="0" bestFit="1" customWidth="1"/>
    <col min="6" max="6" width="11.421875" style="0" customWidth="1"/>
    <col min="7" max="7" width="25.57421875" style="0" customWidth="1"/>
    <col min="8" max="8" width="9.421875" style="0" bestFit="1" customWidth="1"/>
  </cols>
  <sheetData>
    <row r="1" ht="22.5">
      <c r="A1" s="5" t="s">
        <v>15</v>
      </c>
    </row>
    <row r="3" spans="2:3" ht="12.75">
      <c r="B3" s="1" t="s">
        <v>0</v>
      </c>
      <c r="C3" s="1"/>
    </row>
    <row r="4" spans="2:9" ht="12.75">
      <c r="B4" t="s">
        <v>24</v>
      </c>
      <c r="C4" t="s">
        <v>16</v>
      </c>
      <c r="D4" s="6">
        <v>3000</v>
      </c>
      <c r="E4" s="25">
        <f>D4/3600</f>
        <v>0.8333333333333334</v>
      </c>
      <c r="F4" t="s">
        <v>27</v>
      </c>
      <c r="H4" s="14"/>
      <c r="I4" t="s">
        <v>25</v>
      </c>
    </row>
    <row r="5" spans="2:9" ht="12.75">
      <c r="B5" t="s">
        <v>23</v>
      </c>
      <c r="C5" t="s">
        <v>17</v>
      </c>
      <c r="D5" s="6">
        <v>500</v>
      </c>
      <c r="E5" s="8">
        <f>D5/1000</f>
        <v>0.5</v>
      </c>
      <c r="F5" t="s">
        <v>19</v>
      </c>
      <c r="H5" s="8"/>
      <c r="I5" t="s">
        <v>26</v>
      </c>
    </row>
    <row r="6" spans="2:6" ht="12.75">
      <c r="B6" t="s">
        <v>20</v>
      </c>
      <c r="C6" t="s">
        <v>18</v>
      </c>
      <c r="D6" s="6">
        <v>1</v>
      </c>
      <c r="E6" s="9">
        <f>D6*0.000001</f>
        <v>1E-06</v>
      </c>
      <c r="F6" t="s">
        <v>4</v>
      </c>
    </row>
    <row r="7" spans="2:5" ht="12.75">
      <c r="B7" t="s">
        <v>22</v>
      </c>
      <c r="C7" t="s">
        <v>19</v>
      </c>
      <c r="D7" s="7">
        <v>3E-05</v>
      </c>
      <c r="E7" s="2"/>
    </row>
    <row r="8" spans="2:11" ht="12.75">
      <c r="B8" t="s">
        <v>21</v>
      </c>
      <c r="C8" t="s">
        <v>19</v>
      </c>
      <c r="D8" s="6">
        <v>120</v>
      </c>
      <c r="E8" s="2"/>
      <c r="H8" s="32" t="s">
        <v>42</v>
      </c>
      <c r="I8" s="26"/>
      <c r="J8" s="26"/>
      <c r="K8" s="27"/>
    </row>
    <row r="9" spans="8:11" ht="12.75">
      <c r="H9" s="33" t="s">
        <v>45</v>
      </c>
      <c r="I9" s="29"/>
      <c r="J9" s="29">
        <v>1.5</v>
      </c>
      <c r="K9" s="30" t="s">
        <v>44</v>
      </c>
    </row>
    <row r="10" spans="2:11" ht="12.75">
      <c r="B10" s="1" t="s">
        <v>1</v>
      </c>
      <c r="C10" s="1"/>
      <c r="H10" s="28" t="s">
        <v>43</v>
      </c>
      <c r="I10" s="29"/>
      <c r="J10" s="29">
        <v>45</v>
      </c>
      <c r="K10" s="30" t="s">
        <v>44</v>
      </c>
    </row>
    <row r="11" spans="2:11" ht="12.75">
      <c r="B11" t="s">
        <v>2</v>
      </c>
      <c r="D11" s="10">
        <f>E4/(PI()*(E5^2)/4)</f>
        <v>4.244131815783876</v>
      </c>
      <c r="H11" s="28" t="s">
        <v>46</v>
      </c>
      <c r="I11" s="29"/>
      <c r="J11" s="29">
        <v>30</v>
      </c>
      <c r="K11" s="30" t="s">
        <v>44</v>
      </c>
    </row>
    <row r="12" spans="2:11" ht="12.75">
      <c r="B12" t="s">
        <v>3</v>
      </c>
      <c r="D12" s="11">
        <f>D11*E5/E6</f>
        <v>2122065.9078919385</v>
      </c>
      <c r="H12" s="35" t="s">
        <v>47</v>
      </c>
      <c r="I12" s="31"/>
      <c r="J12" s="34">
        <v>29</v>
      </c>
      <c r="K12" s="36" t="s">
        <v>44</v>
      </c>
    </row>
    <row r="13" spans="2:4" ht="12.75">
      <c r="B13" t="s">
        <v>5</v>
      </c>
      <c r="D13" s="12">
        <f>IF(D12&lt;3000,64/D12,0.25/((LOG10((D7/E5)/3.7+(5.74/D12^0.9))^2)))</f>
        <v>0.01204644500867898</v>
      </c>
    </row>
    <row r="14" spans="2:10" ht="15">
      <c r="B14" s="3" t="s">
        <v>6</v>
      </c>
      <c r="C14" s="3"/>
      <c r="D14" s="4">
        <f>D13*D8*(D11^2)/(2*E5*9.81)</f>
        <v>2.654293044021337</v>
      </c>
      <c r="G14" s="3" t="s">
        <v>40</v>
      </c>
      <c r="H14" s="4">
        <f>D14+D36</f>
        <v>3.75598447336378</v>
      </c>
      <c r="I14" s="21"/>
      <c r="J14" s="22"/>
    </row>
    <row r="16" spans="2:3" ht="12.75">
      <c r="B16" s="1" t="s">
        <v>41</v>
      </c>
      <c r="C16" s="1"/>
    </row>
    <row r="17" spans="2:3" ht="12.75">
      <c r="B17" s="1"/>
      <c r="C17" s="1"/>
    </row>
    <row r="18" spans="4:6" ht="12.75">
      <c r="D18" s="23" t="s">
        <v>10</v>
      </c>
      <c r="E18" s="23" t="s">
        <v>11</v>
      </c>
      <c r="F18" s="24" t="s">
        <v>13</v>
      </c>
    </row>
    <row r="19" spans="2:6" ht="12.75">
      <c r="B19" s="19" t="s">
        <v>31</v>
      </c>
      <c r="C19" s="20"/>
      <c r="D19" s="18">
        <v>5</v>
      </c>
      <c r="E19" s="15">
        <v>0</v>
      </c>
      <c r="F19" s="16">
        <f aca="true" t="shared" si="0" ref="F19:F34">D19*E19</f>
        <v>0</v>
      </c>
    </row>
    <row r="20" spans="2:6" ht="12.75">
      <c r="B20" s="19" t="s">
        <v>28</v>
      </c>
      <c r="C20" s="20"/>
      <c r="D20" s="18">
        <v>0.05</v>
      </c>
      <c r="E20" s="15">
        <v>0</v>
      </c>
      <c r="F20" s="16">
        <f t="shared" si="0"/>
        <v>0</v>
      </c>
    </row>
    <row r="21" spans="2:6" ht="12.75">
      <c r="B21" s="19" t="s">
        <v>29</v>
      </c>
      <c r="C21" s="20"/>
      <c r="D21" s="18">
        <v>0.6</v>
      </c>
      <c r="E21" s="15">
        <v>1</v>
      </c>
      <c r="F21" s="16">
        <f t="shared" si="0"/>
        <v>0.6</v>
      </c>
    </row>
    <row r="22" spans="2:6" ht="12.75">
      <c r="B22" s="19" t="s">
        <v>12</v>
      </c>
      <c r="C22" s="20"/>
      <c r="D22" s="18">
        <v>2.3</v>
      </c>
      <c r="E22" s="15">
        <v>0</v>
      </c>
      <c r="F22" s="16">
        <f t="shared" si="0"/>
        <v>0</v>
      </c>
    </row>
    <row r="23" spans="2:6" ht="12.75">
      <c r="B23" s="19" t="s">
        <v>32</v>
      </c>
      <c r="C23" s="20"/>
      <c r="D23" s="18">
        <v>0.4</v>
      </c>
      <c r="E23" s="15">
        <v>1</v>
      </c>
      <c r="F23" s="16">
        <f t="shared" si="0"/>
        <v>0.4</v>
      </c>
    </row>
    <row r="24" spans="2:6" ht="12.75">
      <c r="B24" s="19" t="s">
        <v>30</v>
      </c>
      <c r="C24" s="20"/>
      <c r="D24" s="18">
        <v>0.6</v>
      </c>
      <c r="E24" s="15">
        <v>0</v>
      </c>
      <c r="F24" s="16">
        <f t="shared" si="0"/>
        <v>0</v>
      </c>
    </row>
    <row r="25" spans="2:6" ht="12.75">
      <c r="B25" s="19" t="s">
        <v>9</v>
      </c>
      <c r="C25" s="20"/>
      <c r="D25" s="18">
        <v>0.9</v>
      </c>
      <c r="E25" s="15">
        <v>0</v>
      </c>
      <c r="F25" s="16">
        <f t="shared" si="0"/>
        <v>0</v>
      </c>
    </row>
    <row r="26" spans="2:6" ht="12.75">
      <c r="B26" s="19" t="s">
        <v>38</v>
      </c>
      <c r="C26" s="20"/>
      <c r="D26" s="18">
        <v>7</v>
      </c>
      <c r="E26" s="15">
        <v>0</v>
      </c>
      <c r="F26" s="16">
        <f t="shared" si="0"/>
        <v>0</v>
      </c>
    </row>
    <row r="27" spans="2:6" ht="12.75">
      <c r="B27" s="19" t="s">
        <v>39</v>
      </c>
      <c r="C27" s="20"/>
      <c r="D27" s="18">
        <v>0.9</v>
      </c>
      <c r="E27" s="15">
        <v>0</v>
      </c>
      <c r="F27" s="16">
        <f t="shared" si="0"/>
        <v>0</v>
      </c>
    </row>
    <row r="28" spans="2:6" ht="12.75">
      <c r="B28" s="19" t="s">
        <v>8</v>
      </c>
      <c r="C28" s="20"/>
      <c r="D28" s="18">
        <v>0.2</v>
      </c>
      <c r="E28" s="15">
        <v>1</v>
      </c>
      <c r="F28" s="16">
        <f t="shared" si="0"/>
        <v>0.2</v>
      </c>
    </row>
    <row r="29" spans="2:6" ht="12.75">
      <c r="B29" s="19" t="s">
        <v>7</v>
      </c>
      <c r="C29" s="20"/>
      <c r="D29" s="18">
        <v>10</v>
      </c>
      <c r="E29" s="15">
        <v>0</v>
      </c>
      <c r="F29" s="16">
        <f t="shared" si="0"/>
        <v>0</v>
      </c>
    </row>
    <row r="30" spans="2:6" ht="12.75">
      <c r="B30" s="19" t="s">
        <v>34</v>
      </c>
      <c r="C30" s="20"/>
      <c r="D30" s="18">
        <v>1</v>
      </c>
      <c r="E30" s="15">
        <v>0</v>
      </c>
      <c r="F30" s="16">
        <f t="shared" si="0"/>
        <v>0</v>
      </c>
    </row>
    <row r="31" spans="2:6" ht="12.75">
      <c r="B31" s="19" t="s">
        <v>33</v>
      </c>
      <c r="C31" s="20"/>
      <c r="D31" s="18">
        <v>0.5</v>
      </c>
      <c r="E31" s="15">
        <v>0</v>
      </c>
      <c r="F31" s="16">
        <f t="shared" si="0"/>
        <v>0</v>
      </c>
    </row>
    <row r="32" spans="2:6" ht="12.75">
      <c r="B32" s="19" t="s">
        <v>35</v>
      </c>
      <c r="C32" s="20"/>
      <c r="D32" s="18">
        <v>1</v>
      </c>
      <c r="E32" s="15">
        <v>0</v>
      </c>
      <c r="F32" s="16">
        <f t="shared" si="0"/>
        <v>0</v>
      </c>
    </row>
    <row r="33" spans="2:6" ht="12.75">
      <c r="B33" s="19" t="s">
        <v>37</v>
      </c>
      <c r="C33" s="20"/>
      <c r="D33" s="18">
        <v>1.8</v>
      </c>
      <c r="E33" s="15">
        <v>0</v>
      </c>
      <c r="F33" s="16">
        <f t="shared" si="0"/>
        <v>0</v>
      </c>
    </row>
    <row r="34" spans="2:6" ht="12.75">
      <c r="B34" s="19" t="s">
        <v>36</v>
      </c>
      <c r="C34" s="20"/>
      <c r="D34" s="18">
        <v>0.6</v>
      </c>
      <c r="E34" s="15">
        <v>0</v>
      </c>
      <c r="F34" s="16">
        <f t="shared" si="0"/>
        <v>0</v>
      </c>
    </row>
    <row r="35" spans="4:6" ht="12.75">
      <c r="D35" s="13"/>
      <c r="E35" s="13"/>
      <c r="F35" s="17">
        <f>SUM(F19:F34)</f>
        <v>1.2</v>
      </c>
    </row>
    <row r="36" spans="2:4" ht="12.75">
      <c r="B36" s="3" t="s">
        <v>14</v>
      </c>
      <c r="C36" s="3"/>
      <c r="D36" s="4">
        <f>F35*(D11^2)/(2*9.81)</f>
        <v>1.101691429342443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KASA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Danenbergsons</dc:creator>
  <cp:keywords/>
  <dc:description/>
  <cp:lastModifiedBy>Karl Danenbergsons</cp:lastModifiedBy>
  <cp:lastPrinted>2006-11-01T10:09:10Z</cp:lastPrinted>
  <dcterms:created xsi:type="dcterms:W3CDTF">2006-11-01T01:37:05Z</dcterms:created>
  <dcterms:modified xsi:type="dcterms:W3CDTF">2009-08-25T08:23:31Z</dcterms:modified>
  <cp:category/>
  <cp:version/>
  <cp:contentType/>
  <cp:contentStatus/>
</cp:coreProperties>
</file>